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686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<sst xmlns="http://schemas.openxmlformats.org/spreadsheetml/2006/main" count="120" uniqueCount="54">
  <si>
    <t>CALCULATING THE RELIABILITY INTRACLASS CORRELATION COEFFICIENT AND ITS CONFIDENCE LIMITS</t>
  </si>
  <si>
    <t>Reference: Hopkins WG (2009). Calculating the reliability intraclass correlation coefficient and its confidence limits (Excel spreadsheet). newstats.org/xICC.xls</t>
  </si>
  <si>
    <t xml:space="preserve">   (For small samples the Pearson is slightly biased, but the ICC is unbiased.)</t>
  </si>
  <si>
    <r>
      <t>If you want the ICC</t>
    </r>
    <r>
      <rPr>
        <sz val="10"/>
        <rFont val="Arial"/>
        <family val="2"/>
      </rPr>
      <t xml:space="preserve"> and its confidence limits, given a between-subject SD and a within-subject SD:</t>
    </r>
  </si>
  <si>
    <t xml:space="preserve">   You will also need the number of subjects and the degrees of freedom of the within-subject SD. </t>
  </si>
  <si>
    <r>
      <t>If you have the ICC</t>
    </r>
    <r>
      <rPr>
        <sz val="10"/>
        <rFont val="Arial"/>
        <family val="2"/>
      </rPr>
      <t xml:space="preserve"> and you want its confidence limits:</t>
    </r>
  </si>
  <si>
    <t xml:space="preserve">   You will also need the number of subjects and the number of tests.  If there are missing values, you will also need the number of test entries (observations). </t>
  </si>
  <si>
    <t xml:space="preserve">   (When there are no missing values, the number of entries is the number of subjects times the number of tests.)</t>
  </si>
  <si>
    <r>
      <t>If you have an F value</t>
    </r>
    <r>
      <rPr>
        <sz val="10"/>
        <rFont val="Arial"/>
        <family val="2"/>
      </rPr>
      <t xml:space="preserve"> from an ANOVA that you used for the  reliability analysis, and you want the ICC and its confidence limits:</t>
    </r>
  </si>
  <si>
    <t xml:space="preserve">   Use data from a two-way ANOVA with subjects and tests as the two effects and no interaction.</t>
  </si>
  <si>
    <t xml:space="preserve">   Use the F statistic for the subjects term. Don't use the F for tests or the overall F.</t>
  </si>
  <si>
    <r>
      <t xml:space="preserve">Replace the numbers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with your numbers, or put your numbers in the blank cells underneath. </t>
    </r>
  </si>
  <si>
    <t>Enter values of statistics with one more significant digit than you would normally publish, to avoid substantial rounding errors.</t>
  </si>
  <si>
    <r>
      <t>If your SD are factors</t>
    </r>
    <r>
      <rPr>
        <sz val="10"/>
        <rFont val="Arial"/>
        <family val="2"/>
      </rPr>
      <t>, log-transform them as you enter them, as follows:  ln(your_SD_value).</t>
    </r>
  </si>
  <si>
    <t xml:space="preserve">The relationship between the ICC and F statistic is due to Bartko JJ (1966). The intraclass correlation coefficient as a measure of reliability. Psychological Reports 19, 3-11  </t>
  </si>
  <si>
    <t xml:space="preserve">   The relationship is ICC=(F-1)/(F+k-1), where k is the number of tests or the effective number of tests when there are missing values in one or more tests for one or more subjects.</t>
  </si>
  <si>
    <t xml:space="preserve">   I devised a value for k when there are missing values. Bartko's formula is too complex.  Mine gives the same answer as Proc GLM in SAS.</t>
  </si>
  <si>
    <t xml:space="preserve">   It is the number of tests that would give the number of degrees of freedom for the within-subject SD (the standard or typical error of measurement, or the RMSE from an ANOVA).</t>
  </si>
  <si>
    <t>The formula for confidence limits for the ICC is due to McGraw KO &amp; Wong SP (1996). Forming inferences about some intraclass correlation coefficients. Psychological Methods 1, 30-46.</t>
  </si>
  <si>
    <t xml:space="preserve">   I used the formula for their ICC(C,1), case 3.  This is the same as Bartko's ICC.</t>
  </si>
  <si>
    <t>Between- and within-subject SD known</t>
  </si>
  <si>
    <t xml:space="preserve">N </t>
  </si>
  <si>
    <t>Between</t>
  </si>
  <si>
    <t>Within</t>
  </si>
  <si>
    <t>Deg.</t>
  </si>
  <si>
    <t>Conf.</t>
  </si>
  <si>
    <t>ICC and confidence limits</t>
  </si>
  <si>
    <t>Effective</t>
  </si>
  <si>
    <t>subjects</t>
  </si>
  <si>
    <t>SD</t>
  </si>
  <si>
    <t>freedom</t>
  </si>
  <si>
    <t>level (%)</t>
  </si>
  <si>
    <t>ICC</t>
  </si>
  <si>
    <t>lower</t>
  </si>
  <si>
    <t>upper</t>
  </si>
  <si>
    <t>approx. ±</t>
  </si>
  <si>
    <t>no.of tests</t>
  </si>
  <si>
    <t>F</t>
  </si>
  <si>
    <t>F lower</t>
  </si>
  <si>
    <t>F upper</t>
  </si>
  <si>
    <t>ICC known, when there are no missing values</t>
  </si>
  <si>
    <t>N</t>
  </si>
  <si>
    <t>k</t>
  </si>
  <si>
    <t>tests</t>
  </si>
  <si>
    <t>Deg free</t>
  </si>
  <si>
    <t>ICC known, when there ARE missing values</t>
  </si>
  <si>
    <t>n</t>
  </si>
  <si>
    <t>entries</t>
  </si>
  <si>
    <t>F known, when there are no missing values</t>
  </si>
  <si>
    <t>F for</t>
  </si>
  <si>
    <t>F known, when there ARE missing values</t>
  </si>
  <si>
    <t>The ICC here is the one that gives the same value as the test-retest Pearson correlation for large samples, when there are 2 tests. It's almost always the one you want.</t>
  </si>
  <si>
    <r>
      <t xml:space="preserve">The results are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 Don't modify black numbers in the cells with a grey background.</t>
    </r>
  </si>
  <si>
    <r>
      <t>If your SD are percents</t>
    </r>
    <r>
      <rPr>
        <sz val="10"/>
        <rFont val="Arial"/>
        <family val="2"/>
      </rPr>
      <t xml:space="preserve"> with any values &gt;10%, turn them into factor SD and log-transform them as you enter them, as follows:  =ln(1+your_SD_value/100).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</si>
</sst>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Continuous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Continuous"/>
    </xf>
    <xf numFmtId="0" fontId="6" fillId="5" borderId="0" xfId="0" applyFont="1" applyFill="1" applyAlignment="1">
      <alignment/>
    </xf>
    <xf numFmtId="0" fontId="7" fillId="3" borderId="0" xfId="0" applyFont="1" applyFill="1" applyAlignment="1">
      <alignment/>
    </xf>
    <xf numFmtId="2" fontId="0" fillId="4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6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7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3" width="8.421875" style="3" customWidth="1"/>
    <col min="4" max="4" width="8.00390625" style="3" customWidth="1"/>
    <col min="5" max="5" width="8.7109375" style="3" customWidth="1"/>
    <col min="6" max="6" width="8.8515625" style="3" customWidth="1"/>
    <col min="7" max="7" width="8.28125" style="3" customWidth="1"/>
    <col min="8" max="8" width="8.00390625" style="3" customWidth="1"/>
    <col min="9" max="9" width="9.00390625" style="3" customWidth="1"/>
    <col min="10" max="10" width="8.7109375" style="3" customWidth="1"/>
    <col min="11" max="11" width="2.8515625" style="3" customWidth="1"/>
    <col min="12" max="12" width="9.57421875" style="3" customWidth="1"/>
    <col min="13" max="13" width="8.8515625" style="3" customWidth="1"/>
    <col min="14" max="14" width="8.421875" style="3" customWidth="1"/>
    <col min="15" max="15" width="8.57421875" style="3" customWidth="1"/>
    <col min="16" max="16" width="8.421875" style="4" customWidth="1"/>
  </cols>
  <sheetData>
    <row r="1" spans="1:16" ht="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>
      <c r="B2" s="3" t="s">
        <v>1</v>
      </c>
    </row>
    <row r="4" ht="12.75">
      <c r="B4" s="3" t="s">
        <v>51</v>
      </c>
    </row>
    <row r="5" ht="12.75">
      <c r="B5" s="3" t="s">
        <v>2</v>
      </c>
    </row>
    <row r="6" spans="1:12" ht="12.75">
      <c r="A6" s="61"/>
      <c r="B6" s="62" t="s">
        <v>3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2.75">
      <c r="A7" s="61"/>
      <c r="B7" s="61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ht="12.75">
      <c r="B8" s="5" t="s">
        <v>5</v>
      </c>
    </row>
    <row r="9" ht="12.75">
      <c r="B9" s="3" t="s">
        <v>6</v>
      </c>
    </row>
    <row r="10" ht="12.75">
      <c r="B10" s="3" t="s">
        <v>7</v>
      </c>
    </row>
    <row r="11" ht="12.75">
      <c r="B11" s="5" t="s">
        <v>8</v>
      </c>
    </row>
    <row r="12" ht="12.75">
      <c r="B12" s="3" t="s">
        <v>9</v>
      </c>
    </row>
    <row r="13" ht="12.75">
      <c r="B13" s="3" t="s">
        <v>10</v>
      </c>
    </row>
    <row r="15" ht="12.75">
      <c r="B15" s="3" t="s">
        <v>11</v>
      </c>
    </row>
    <row r="16" ht="12.75">
      <c r="B16" s="3" t="s">
        <v>52</v>
      </c>
    </row>
    <row r="17" ht="12.75">
      <c r="B17" s="3" t="s">
        <v>12</v>
      </c>
    </row>
    <row r="18" ht="12.75">
      <c r="B18" s="5" t="s">
        <v>53</v>
      </c>
    </row>
    <row r="19" ht="12.75">
      <c r="B19" s="5" t="s">
        <v>13</v>
      </c>
    </row>
    <row r="20" ht="12.75">
      <c r="B20" s="5"/>
    </row>
    <row r="21" ht="12.75">
      <c r="B21" s="3" t="s">
        <v>14</v>
      </c>
    </row>
    <row r="22" ht="12.75">
      <c r="B22" s="3" t="s">
        <v>15</v>
      </c>
    </row>
    <row r="23" ht="12.75">
      <c r="B23" s="3" t="s">
        <v>16</v>
      </c>
    </row>
    <row r="24" ht="12.75">
      <c r="B24" s="3" t="s">
        <v>17</v>
      </c>
    </row>
    <row r="25" ht="12.75">
      <c r="B25" s="3" t="s">
        <v>18</v>
      </c>
    </row>
    <row r="26" ht="12.75">
      <c r="B26" s="3" t="s">
        <v>19</v>
      </c>
    </row>
    <row r="28" spans="1:16" ht="12.75">
      <c r="A28" s="48"/>
      <c r="B28" s="48"/>
      <c r="C28" s="48"/>
      <c r="D28" s="48"/>
      <c r="E28" s="48"/>
      <c r="F28" s="48"/>
      <c r="G28" s="49"/>
      <c r="H28" s="48"/>
      <c r="I28" s="48"/>
      <c r="J28" s="48"/>
      <c r="K28" s="48"/>
      <c r="L28" s="4"/>
      <c r="M28" s="4"/>
      <c r="N28" s="4"/>
      <c r="O28" s="4"/>
      <c r="P28" s="3"/>
    </row>
    <row r="29" spans="1:16" ht="12.75">
      <c r="A29" s="48"/>
      <c r="B29" s="6" t="s">
        <v>20</v>
      </c>
      <c r="C29" s="7"/>
      <c r="D29" s="7"/>
      <c r="E29" s="7"/>
      <c r="F29" s="8"/>
      <c r="G29" s="48"/>
      <c r="H29" s="49"/>
      <c r="I29" s="50"/>
      <c r="J29" s="48"/>
      <c r="K29" s="48"/>
      <c r="P29" s="3"/>
    </row>
    <row r="30" spans="1:16" ht="12.75">
      <c r="A30" s="48"/>
      <c r="B30" s="10" t="s">
        <v>21</v>
      </c>
      <c r="C30" s="10" t="s">
        <v>22</v>
      </c>
      <c r="D30" s="10" t="s">
        <v>23</v>
      </c>
      <c r="E30" s="10" t="s">
        <v>24</v>
      </c>
      <c r="F30" s="10" t="s">
        <v>25</v>
      </c>
      <c r="G30" s="11" t="s">
        <v>26</v>
      </c>
      <c r="H30" s="12"/>
      <c r="I30" s="12"/>
      <c r="J30" s="13"/>
      <c r="K30" s="48"/>
      <c r="L30" s="14" t="s">
        <v>27</v>
      </c>
      <c r="P30" s="3"/>
    </row>
    <row r="31" spans="1:16" ht="12.75">
      <c r="A31" s="48"/>
      <c r="B31" s="15" t="s">
        <v>28</v>
      </c>
      <c r="C31" s="15" t="s">
        <v>29</v>
      </c>
      <c r="D31" s="15" t="s">
        <v>29</v>
      </c>
      <c r="E31" s="15" t="s">
        <v>30</v>
      </c>
      <c r="F31" s="16" t="s">
        <v>31</v>
      </c>
      <c r="G31" s="15" t="s">
        <v>32</v>
      </c>
      <c r="H31" s="17" t="s">
        <v>33</v>
      </c>
      <c r="I31" s="18" t="s">
        <v>34</v>
      </c>
      <c r="J31" s="19" t="s">
        <v>35</v>
      </c>
      <c r="K31" s="48"/>
      <c r="L31" s="20" t="s">
        <v>36</v>
      </c>
      <c r="M31" s="21" t="s">
        <v>37</v>
      </c>
      <c r="N31" s="21" t="s">
        <v>38</v>
      </c>
      <c r="O31" s="21" t="s">
        <v>39</v>
      </c>
      <c r="P31" s="3"/>
    </row>
    <row r="32" spans="1:16" ht="12.75">
      <c r="A32" s="48"/>
      <c r="B32" s="22">
        <v>25</v>
      </c>
      <c r="C32" s="23">
        <v>2</v>
      </c>
      <c r="D32" s="22">
        <v>0.86</v>
      </c>
      <c r="E32" s="22">
        <v>24</v>
      </c>
      <c r="F32" s="24">
        <v>90</v>
      </c>
      <c r="G32" s="25">
        <f>(C32^2-D32^2)/C32^2</f>
        <v>0.8151</v>
      </c>
      <c r="H32" s="26">
        <f>(N32-1)/(N32+L32-1)</f>
        <v>0.6637814526115031</v>
      </c>
      <c r="I32" s="27">
        <f>(O32-1)/(O32+L32-1)</f>
        <v>0.9023145996259434</v>
      </c>
      <c r="J32" s="26">
        <f>(I32-H32)/2</f>
        <v>0.11926657350722014</v>
      </c>
      <c r="K32" s="48"/>
      <c r="L32" s="28">
        <f>1+E32/(B32-1)</f>
        <v>2</v>
      </c>
      <c r="M32" s="29">
        <f>1+G32*L32/(1-G32)</f>
        <v>9.816657652785292</v>
      </c>
      <c r="N32" s="29">
        <f>M32/FINV((1-F32/100)/2,B32-1,E32)</f>
        <v>4.948511810352394</v>
      </c>
      <c r="O32" s="29">
        <f>M32*FINV((1-F32/100)/2,E32,B32-1)</f>
        <v>19.473888547742106</v>
      </c>
      <c r="P32" s="3"/>
    </row>
    <row r="33" spans="1:16" ht="12.75">
      <c r="A33" s="51"/>
      <c r="B33" s="22"/>
      <c r="C33" s="23"/>
      <c r="D33" s="22"/>
      <c r="E33" s="22"/>
      <c r="F33" s="24"/>
      <c r="G33" s="25" t="e">
        <f>(C33^2-D33^2)/C33^2</f>
        <v>#DIV/0!</v>
      </c>
      <c r="H33" s="26" t="e">
        <f>(N33-1)/(N33+L33-1)</f>
        <v>#DIV/0!</v>
      </c>
      <c r="I33" s="27" t="e">
        <f>(O33-1)/(O33+L33-1)</f>
        <v>#DIV/0!</v>
      </c>
      <c r="J33" s="26" t="e">
        <f>(I33-H33)/2</f>
        <v>#DIV/0!</v>
      </c>
      <c r="K33" s="48"/>
      <c r="L33" s="28">
        <f>1+E33/(B33-1)</f>
        <v>1</v>
      </c>
      <c r="M33" s="29" t="e">
        <f>1+G33*L33/(1-G33)</f>
        <v>#DIV/0!</v>
      </c>
      <c r="N33" s="29" t="e">
        <f>M33/FINV((1-F33/100)/2,B33-1,E33)</f>
        <v>#DIV/0!</v>
      </c>
      <c r="O33" s="29" t="e">
        <f>M33*FINV((1-F33/100)/2,E33,B33-1)</f>
        <v>#DIV/0!</v>
      </c>
      <c r="P33" s="3"/>
    </row>
    <row r="34" spans="1:1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6" ht="12.75">
      <c r="A36" s="42"/>
      <c r="B36" s="6" t="s">
        <v>40</v>
      </c>
      <c r="C36" s="7"/>
      <c r="D36" s="7"/>
      <c r="E36" s="7"/>
      <c r="F36" s="8"/>
      <c r="G36" s="43"/>
      <c r="H36" s="44"/>
      <c r="I36" s="44"/>
      <c r="J36" s="42"/>
      <c r="K36" s="42"/>
      <c r="P36" s="3"/>
    </row>
    <row r="37" spans="1:16" ht="12.75">
      <c r="A37" s="42"/>
      <c r="B37" s="10" t="s">
        <v>41</v>
      </c>
      <c r="C37" s="10" t="s">
        <v>42</v>
      </c>
      <c r="D37" s="30"/>
      <c r="E37" s="31" t="s">
        <v>25</v>
      </c>
      <c r="F37" s="32" t="s">
        <v>26</v>
      </c>
      <c r="G37" s="12"/>
      <c r="H37" s="12"/>
      <c r="I37" s="13"/>
      <c r="J37" s="42"/>
      <c r="K37" s="42"/>
      <c r="L37" s="4"/>
      <c r="P37" s="3"/>
    </row>
    <row r="38" spans="1:16" ht="12.75">
      <c r="A38" s="42"/>
      <c r="B38" s="15" t="s">
        <v>28</v>
      </c>
      <c r="C38" s="15" t="s">
        <v>43</v>
      </c>
      <c r="D38" s="17" t="s">
        <v>32</v>
      </c>
      <c r="E38" s="16" t="s">
        <v>31</v>
      </c>
      <c r="F38" s="33" t="s">
        <v>32</v>
      </c>
      <c r="G38" s="17" t="s">
        <v>33</v>
      </c>
      <c r="H38" s="34" t="s">
        <v>34</v>
      </c>
      <c r="I38" s="19" t="s">
        <v>35</v>
      </c>
      <c r="J38" s="42"/>
      <c r="K38" s="42"/>
      <c r="L38" s="21" t="s">
        <v>44</v>
      </c>
      <c r="M38" s="21" t="s">
        <v>37</v>
      </c>
      <c r="N38" s="21" t="s">
        <v>38</v>
      </c>
      <c r="O38" s="21" t="s">
        <v>39</v>
      </c>
      <c r="P38" s="3"/>
    </row>
    <row r="39" spans="1:16" ht="12.75">
      <c r="A39" s="52"/>
      <c r="B39" s="36">
        <v>25</v>
      </c>
      <c r="C39" s="36">
        <v>2</v>
      </c>
      <c r="D39" s="37">
        <v>0.815</v>
      </c>
      <c r="E39" s="38">
        <v>90</v>
      </c>
      <c r="F39" s="39">
        <f>(M39-1)/(M39+C39-1)</f>
        <v>0.815</v>
      </c>
      <c r="G39" s="26">
        <f>(N39-1)/(N39+C39-1)</f>
        <v>0.6636147812828934</v>
      </c>
      <c r="H39" s="26">
        <f>(O39-1)/(O39+C39-1)</f>
        <v>0.9022592281856977</v>
      </c>
      <c r="I39" s="26">
        <f>(H39-G39)/2</f>
        <v>0.11932222345140214</v>
      </c>
      <c r="J39" s="42"/>
      <c r="K39" s="42"/>
      <c r="L39" s="21">
        <f>(B39-1)*(C39-1)</f>
        <v>24</v>
      </c>
      <c r="M39" s="29">
        <f>(1+D39*(C39-1))/(1-D39)</f>
        <v>9.810810810810807</v>
      </c>
      <c r="N39" s="29">
        <f>M39/FINV((1-E39/100)/2,B39-1,L39)</f>
        <v>4.945564456213402</v>
      </c>
      <c r="O39" s="29">
        <f>M39*FINV((1-E39/100)/2,L39,B39-1)</f>
        <v>19.4622898190307</v>
      </c>
      <c r="P39" s="35"/>
    </row>
    <row r="40" spans="1:16" ht="12.75">
      <c r="A40" s="42"/>
      <c r="B40" s="36"/>
      <c r="C40" s="36"/>
      <c r="D40" s="37"/>
      <c r="E40" s="38"/>
      <c r="F40" s="39" t="e">
        <f>(M40-1)/(M40+C40-1)</f>
        <v>#DIV/0!</v>
      </c>
      <c r="G40" s="26" t="e">
        <f>(N40-1)/(N40+C40-1)</f>
        <v>#NUM!</v>
      </c>
      <c r="H40" s="26" t="e">
        <f>(O40-1)/(O40+C40-1)</f>
        <v>#NUM!</v>
      </c>
      <c r="I40" s="26" t="e">
        <f>(H40-G40)/2</f>
        <v>#NUM!</v>
      </c>
      <c r="J40" s="42"/>
      <c r="K40" s="42"/>
      <c r="L40" s="21">
        <f>(B40-1)*(C40-1)</f>
        <v>1</v>
      </c>
      <c r="M40" s="29">
        <f>(1+D40*(C40-1))/(1-D40)</f>
        <v>1</v>
      </c>
      <c r="N40" s="29" t="e">
        <f>M40/FINV((1-E40/100)/2,B40-1,L40)</f>
        <v>#NUM!</v>
      </c>
      <c r="O40" s="29" t="e">
        <f>M40*FINV((1-E40/100)/2,L40,B40-1)</f>
        <v>#NUM!</v>
      </c>
      <c r="P40" s="3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6" ht="12.75">
      <c r="A43" s="45"/>
      <c r="B43" s="6" t="s">
        <v>45</v>
      </c>
      <c r="C43" s="7"/>
      <c r="D43" s="7"/>
      <c r="E43" s="7"/>
      <c r="F43" s="8"/>
      <c r="G43" s="45"/>
      <c r="H43" s="46"/>
      <c r="I43" s="45"/>
      <c r="J43" s="47"/>
      <c r="K43" s="45"/>
      <c r="L43" s="4"/>
      <c r="M43" s="4"/>
      <c r="P43" s="3"/>
    </row>
    <row r="44" spans="1:15" ht="12.75">
      <c r="A44" s="45"/>
      <c r="B44" s="10" t="s">
        <v>21</v>
      </c>
      <c r="C44" s="10" t="s">
        <v>42</v>
      </c>
      <c r="D44" s="10" t="s">
        <v>46</v>
      </c>
      <c r="E44" s="4"/>
      <c r="F44" s="31" t="s">
        <v>25</v>
      </c>
      <c r="G44" s="11" t="s">
        <v>26</v>
      </c>
      <c r="H44" s="12"/>
      <c r="I44" s="12"/>
      <c r="J44" s="13"/>
      <c r="K44" s="45"/>
      <c r="M44" s="14" t="s">
        <v>27</v>
      </c>
      <c r="O44" s="4"/>
    </row>
    <row r="45" spans="1:16" ht="12.75">
      <c r="A45" s="45"/>
      <c r="B45" s="15" t="s">
        <v>28</v>
      </c>
      <c r="C45" s="15" t="s">
        <v>43</v>
      </c>
      <c r="D45" s="15" t="s">
        <v>47</v>
      </c>
      <c r="E45" s="17" t="s">
        <v>32</v>
      </c>
      <c r="F45" s="16" t="s">
        <v>31</v>
      </c>
      <c r="G45" s="17" t="s">
        <v>32</v>
      </c>
      <c r="H45" s="17" t="s">
        <v>33</v>
      </c>
      <c r="I45" s="34" t="s">
        <v>34</v>
      </c>
      <c r="J45" s="19" t="s">
        <v>35</v>
      </c>
      <c r="K45" s="45"/>
      <c r="L45" s="21" t="s">
        <v>44</v>
      </c>
      <c r="M45" s="20" t="s">
        <v>36</v>
      </c>
      <c r="N45" s="21" t="s">
        <v>37</v>
      </c>
      <c r="O45" s="21" t="s">
        <v>38</v>
      </c>
      <c r="P45" s="21" t="s">
        <v>39</v>
      </c>
    </row>
    <row r="46" spans="1:16" ht="12.75">
      <c r="A46" s="45"/>
      <c r="B46" s="36">
        <v>18</v>
      </c>
      <c r="C46" s="36">
        <v>3</v>
      </c>
      <c r="D46" s="36">
        <v>50</v>
      </c>
      <c r="E46" s="36">
        <v>0.75</v>
      </c>
      <c r="F46" s="38">
        <v>90</v>
      </c>
      <c r="G46" s="26">
        <f>(N46-1)/(N46+M46-1)</f>
        <v>0.7499999999999999</v>
      </c>
      <c r="H46" s="26">
        <f>(O46-1)/(O46+M46-1)</f>
        <v>0.5724919046190773</v>
      </c>
      <c r="I46" s="26">
        <f>(P46-1)/(P46+M46-1)</f>
        <v>0.872745263065849</v>
      </c>
      <c r="J46" s="26">
        <f>(I46-H46)/2</f>
        <v>0.15012667922338585</v>
      </c>
      <c r="K46" s="45"/>
      <c r="L46" s="21">
        <f>D46-1-(B46-1)-(C46-1)</f>
        <v>30</v>
      </c>
      <c r="M46" s="28">
        <f>(D46-C46)/(B46-1)</f>
        <v>2.764705882352941</v>
      </c>
      <c r="N46" s="29">
        <f>1+E46*M46/(1-E46)</f>
        <v>9.294117647058822</v>
      </c>
      <c r="O46" s="29">
        <f>N46/FINV((1-F46/100)/2,B46-1,L46)</f>
        <v>4.702319917215846</v>
      </c>
      <c r="P46" s="29">
        <f>N46*FINV((1-F46/100)/2,L46,B46-1)</f>
        <v>19.96105418725893</v>
      </c>
    </row>
    <row r="47" spans="1:16" ht="12.75">
      <c r="A47" s="45"/>
      <c r="B47" s="36"/>
      <c r="C47" s="36"/>
      <c r="D47" s="36"/>
      <c r="E47" s="36"/>
      <c r="F47" s="38"/>
      <c r="G47" s="26" t="e">
        <f>(N47-1)/(N47+M47-1)</f>
        <v>#DIV/0!</v>
      </c>
      <c r="H47" s="26" t="e">
        <f>(O47-1)/(O47+M47-1)</f>
        <v>#NUM!</v>
      </c>
      <c r="I47" s="26" t="e">
        <f>(P47-1)/(P47+M47-1)</f>
        <v>#NUM!</v>
      </c>
      <c r="J47" s="26" t="e">
        <f>(I47-H47)/2</f>
        <v>#NUM!</v>
      </c>
      <c r="K47" s="45"/>
      <c r="L47" s="21">
        <f>D47-1-(B47-1)-(C47-1)</f>
        <v>1</v>
      </c>
      <c r="M47" s="28">
        <f>(D47-C47)/(B47-1)</f>
        <v>0</v>
      </c>
      <c r="N47" s="29">
        <f>1+E47*M47/(1-E47)</f>
        <v>1</v>
      </c>
      <c r="O47" s="29" t="e">
        <f>N47/FINV((1-F47/100)/2,B47-1,L47)</f>
        <v>#NUM!</v>
      </c>
      <c r="P47" s="29" t="e">
        <f>N47*FINV((1-F47/100)/2,L47,B47-1)</f>
        <v>#NUM!</v>
      </c>
    </row>
    <row r="48" spans="1:11" ht="12.75">
      <c r="A48" s="45"/>
      <c r="B48" s="45"/>
      <c r="C48" s="45"/>
      <c r="D48" s="45"/>
      <c r="E48" s="45"/>
      <c r="F48" s="45"/>
      <c r="G48" s="46"/>
      <c r="H48" s="53"/>
      <c r="I48" s="53"/>
      <c r="J48" s="45"/>
      <c r="K48" s="45"/>
    </row>
    <row r="49" spans="1:16" ht="12.75">
      <c r="A49" s="58"/>
      <c r="B49" s="58"/>
      <c r="C49" s="58"/>
      <c r="D49" s="58"/>
      <c r="E49" s="58"/>
      <c r="F49" s="58"/>
      <c r="G49" s="58"/>
      <c r="H49" s="58"/>
      <c r="I49" s="58"/>
      <c r="J49" s="59"/>
      <c r="K49" s="58"/>
      <c r="P49" s="3"/>
    </row>
    <row r="50" spans="1:16" ht="12.75">
      <c r="A50" s="58"/>
      <c r="B50" s="6" t="s">
        <v>48</v>
      </c>
      <c r="C50" s="7"/>
      <c r="D50" s="7"/>
      <c r="E50" s="7"/>
      <c r="F50" s="8"/>
      <c r="G50" s="58"/>
      <c r="H50" s="58"/>
      <c r="I50" s="58"/>
      <c r="J50" s="58"/>
      <c r="K50" s="59"/>
      <c r="P50" s="3"/>
    </row>
    <row r="51" spans="1:13" ht="12.75">
      <c r="A51" s="58"/>
      <c r="B51" s="10" t="s">
        <v>41</v>
      </c>
      <c r="C51" s="10" t="s">
        <v>42</v>
      </c>
      <c r="D51" s="30" t="s">
        <v>49</v>
      </c>
      <c r="E51" s="31" t="s">
        <v>25</v>
      </c>
      <c r="F51" s="32" t="s">
        <v>26</v>
      </c>
      <c r="G51" s="12"/>
      <c r="H51" s="12"/>
      <c r="I51" s="13"/>
      <c r="J51" s="58"/>
      <c r="K51" s="58"/>
      <c r="M51" s="4"/>
    </row>
    <row r="52" spans="1:16" ht="12.75">
      <c r="A52" s="58"/>
      <c r="B52" s="15" t="s">
        <v>28</v>
      </c>
      <c r="C52" s="15" t="s">
        <v>43</v>
      </c>
      <c r="D52" s="17" t="s">
        <v>28</v>
      </c>
      <c r="E52" s="16" t="s">
        <v>31</v>
      </c>
      <c r="F52" s="33" t="s">
        <v>32</v>
      </c>
      <c r="G52" s="17" t="s">
        <v>33</v>
      </c>
      <c r="H52" s="34" t="s">
        <v>34</v>
      </c>
      <c r="I52" s="19" t="s">
        <v>35</v>
      </c>
      <c r="J52" s="58"/>
      <c r="K52" s="58"/>
      <c r="L52" s="21" t="s">
        <v>44</v>
      </c>
      <c r="M52" s="21" t="s">
        <v>38</v>
      </c>
      <c r="N52" s="21" t="s">
        <v>39</v>
      </c>
      <c r="O52" s="4"/>
      <c r="P52"/>
    </row>
    <row r="53" spans="1:16" ht="12.75">
      <c r="A53" s="60"/>
      <c r="B53" s="36">
        <v>15</v>
      </c>
      <c r="C53" s="36">
        <v>2</v>
      </c>
      <c r="D53" s="40">
        <v>29.2</v>
      </c>
      <c r="E53" s="38">
        <v>90</v>
      </c>
      <c r="F53" s="26">
        <f>(D53-1)/(D53+C53-1)</f>
        <v>0.9337748344370861</v>
      </c>
      <c r="G53" s="26">
        <f>(M53-1)/(M53+C53-1)</f>
        <v>0.8432175709571761</v>
      </c>
      <c r="H53" s="26">
        <f>(N53-1)/(N53+C53-1)</f>
        <v>0.972798290819731</v>
      </c>
      <c r="I53" s="26">
        <f>(H53-G53)/2</f>
        <v>0.06479035993127746</v>
      </c>
      <c r="J53" s="58"/>
      <c r="K53" s="58"/>
      <c r="L53" s="21">
        <f>(B53-1)*(C53-1)</f>
        <v>14</v>
      </c>
      <c r="M53" s="29">
        <f>D53/FINV((1-E53/100)/2,B53-1,L53)</f>
        <v>11.756531533605184</v>
      </c>
      <c r="N53" s="29">
        <f>D53*FINV((1-E53/100)/2,L53,B53-1)</f>
        <v>72.52479164988338</v>
      </c>
      <c r="O53" s="35"/>
      <c r="P53"/>
    </row>
    <row r="54" spans="1:16" ht="12.75">
      <c r="A54" s="58"/>
      <c r="B54" s="36"/>
      <c r="C54" s="36"/>
      <c r="D54" s="40"/>
      <c r="E54" s="38"/>
      <c r="F54" s="26">
        <f>(D54-1)/(D54+C54-1)</f>
        <v>1</v>
      </c>
      <c r="G54" s="26" t="e">
        <f>(M54-1)/(M54+C54-1)</f>
        <v>#NUM!</v>
      </c>
      <c r="H54" s="26" t="e">
        <f>(N54-1)/(N54+C54-1)</f>
        <v>#NUM!</v>
      </c>
      <c r="I54" s="26" t="e">
        <f>(H54-G54)/2</f>
        <v>#NUM!</v>
      </c>
      <c r="J54" s="58"/>
      <c r="K54" s="58"/>
      <c r="L54" s="21">
        <f>(B54-1)*(C54-1)</f>
        <v>1</v>
      </c>
      <c r="M54" s="29" t="e">
        <f>D54/FINV((1-E54/100)/2,B54-1,L54)</f>
        <v>#NUM!</v>
      </c>
      <c r="N54" s="29" t="e">
        <f>D54*FINV((1-E54/100)/2,L54,B54-1)</f>
        <v>#NUM!</v>
      </c>
      <c r="O54" s="4"/>
      <c r="P54"/>
    </row>
    <row r="55" spans="1:1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6" ht="12.75">
      <c r="A56" s="54"/>
      <c r="B56" s="54"/>
      <c r="C56" s="54"/>
      <c r="D56" s="54"/>
      <c r="E56" s="54"/>
      <c r="F56" s="54"/>
      <c r="G56" s="55"/>
      <c r="H56" s="54"/>
      <c r="I56" s="54"/>
      <c r="J56" s="54"/>
      <c r="K56" s="54"/>
      <c r="L56" s="4"/>
      <c r="M56" s="4"/>
      <c r="N56" s="4"/>
      <c r="O56" s="4"/>
      <c r="P56" s="3"/>
    </row>
    <row r="57" spans="1:16" ht="12.75">
      <c r="A57" s="54"/>
      <c r="B57" s="6" t="s">
        <v>50</v>
      </c>
      <c r="C57" s="7"/>
      <c r="D57" s="7"/>
      <c r="E57" s="7"/>
      <c r="F57" s="8"/>
      <c r="G57" s="54"/>
      <c r="H57" s="55"/>
      <c r="I57" s="54"/>
      <c r="J57" s="56"/>
      <c r="K57" s="54"/>
      <c r="L57" s="9"/>
      <c r="M57" s="9"/>
      <c r="P57" s="3"/>
    </row>
    <row r="58" spans="1:15" ht="12.75">
      <c r="A58" s="54"/>
      <c r="B58" s="10" t="s">
        <v>21</v>
      </c>
      <c r="C58" s="10" t="s">
        <v>42</v>
      </c>
      <c r="D58" s="10" t="s">
        <v>46</v>
      </c>
      <c r="E58" s="30" t="s">
        <v>49</v>
      </c>
      <c r="F58" s="31" t="s">
        <v>25</v>
      </c>
      <c r="G58" s="11" t="s">
        <v>26</v>
      </c>
      <c r="H58" s="12"/>
      <c r="I58" s="12"/>
      <c r="J58" s="13"/>
      <c r="K58" s="54"/>
      <c r="L58" s="41"/>
      <c r="M58" s="14" t="s">
        <v>27</v>
      </c>
      <c r="O58" s="9"/>
    </row>
    <row r="59" spans="1:15" ht="12.75">
      <c r="A59" s="54"/>
      <c r="B59" s="15" t="s">
        <v>28</v>
      </c>
      <c r="C59" s="15" t="s">
        <v>43</v>
      </c>
      <c r="D59" s="15" t="s">
        <v>47</v>
      </c>
      <c r="E59" s="17" t="s">
        <v>28</v>
      </c>
      <c r="F59" s="16" t="s">
        <v>31</v>
      </c>
      <c r="G59" s="33" t="s">
        <v>32</v>
      </c>
      <c r="H59" s="17" t="s">
        <v>33</v>
      </c>
      <c r="I59" s="34" t="s">
        <v>34</v>
      </c>
      <c r="J59" s="19" t="s">
        <v>35</v>
      </c>
      <c r="K59" s="54"/>
      <c r="L59" s="21" t="s">
        <v>44</v>
      </c>
      <c r="M59" s="20" t="s">
        <v>36</v>
      </c>
      <c r="N59" s="21" t="s">
        <v>38</v>
      </c>
      <c r="O59" s="21" t="s">
        <v>39</v>
      </c>
    </row>
    <row r="60" spans="1:15" ht="12.75">
      <c r="A60" s="54"/>
      <c r="B60" s="36">
        <v>15</v>
      </c>
      <c r="C60" s="36">
        <v>4</v>
      </c>
      <c r="D60" s="36">
        <v>27</v>
      </c>
      <c r="E60" s="36">
        <v>33.8</v>
      </c>
      <c r="F60" s="38">
        <v>90</v>
      </c>
      <c r="G60" s="26">
        <f>(E60-1)/(E60+M60-1)</f>
        <v>0.9523019493985897</v>
      </c>
      <c r="H60" s="26">
        <f>(N60-1)/(N60+M60-1)</f>
        <v>0.8609476323909645</v>
      </c>
      <c r="I60" s="26">
        <f>(O60-1)/(O60+M60-1)</f>
        <v>0.9817603365055042</v>
      </c>
      <c r="J60" s="26">
        <f>(I60-H60)/2</f>
        <v>0.06040635205726985</v>
      </c>
      <c r="K60" s="54"/>
      <c r="L60" s="21">
        <f>D60-1-(B60-1)-(C60-1)</f>
        <v>9</v>
      </c>
      <c r="M60" s="28">
        <f>(D60-C60)/(B60-1)</f>
        <v>1.6428571428571428</v>
      </c>
      <c r="N60" s="29">
        <f>E60/FINV((1-F60/100)/2,B60-1,L60)</f>
        <v>11.171807872241748</v>
      </c>
      <c r="O60" s="29">
        <f>E60*FINV((1-F60/100)/2,L60,B60-1)</f>
        <v>89.42772685409564</v>
      </c>
    </row>
    <row r="61" spans="1:15" ht="12.75">
      <c r="A61" s="57"/>
      <c r="B61" s="36"/>
      <c r="C61" s="36"/>
      <c r="D61" s="36"/>
      <c r="E61" s="36"/>
      <c r="F61" s="38"/>
      <c r="G61" s="26">
        <f>(E61-1)/(E61+M61-1)</f>
        <v>1</v>
      </c>
      <c r="H61" s="26" t="e">
        <f>(N61-1)/(N61+M61-1)</f>
        <v>#NUM!</v>
      </c>
      <c r="I61" s="26" t="e">
        <f>(O61-1)/(O61+M61-1)</f>
        <v>#NUM!</v>
      </c>
      <c r="J61" s="26" t="e">
        <f>(I61-H61)/2</f>
        <v>#NUM!</v>
      </c>
      <c r="K61" s="54"/>
      <c r="L61" s="21">
        <f>D61-1-(B61-1)-(C61-1)</f>
        <v>1</v>
      </c>
      <c r="M61" s="28">
        <f>(D61-C61)/(B61-1)</f>
        <v>0</v>
      </c>
      <c r="N61" s="29" t="e">
        <f>E61/FINV((1-F61/100)/2,B61-1,L61)</f>
        <v>#NUM!</v>
      </c>
      <c r="O61" s="29" t="e">
        <f>E61*FINV((1-F61/100)/2,L61,B61-1)</f>
        <v>#NUM!</v>
      </c>
    </row>
    <row r="62" spans="1:1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</sheetData>
  <mergeCells count="5">
    <mergeCell ref="G58:J58"/>
    <mergeCell ref="G30:J30"/>
    <mergeCell ref="F37:I37"/>
    <mergeCell ref="G44:J44"/>
    <mergeCell ref="F51:I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Reviewer</cp:lastModifiedBy>
  <dcterms:created xsi:type="dcterms:W3CDTF">2009-05-16T20:18:39Z</dcterms:created>
  <dcterms:modified xsi:type="dcterms:W3CDTF">2009-05-16T21:05:39Z</dcterms:modified>
  <cp:category/>
  <cp:version/>
  <cp:contentType/>
  <cp:contentStatus/>
</cp:coreProperties>
</file>